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Inec_nas_01\Estadeco\Otros\Economic04\Bol Industria\ANUAL\ANUAL 2019\"/>
    </mc:Choice>
  </mc:AlternateContent>
  <bookViews>
    <workbookView xWindow="0" yWindow="0" windowWidth="28800" windowHeight="13125"/>
  </bookViews>
  <sheets>
    <sheet name="cuadro 39" sheetId="2" r:id="rId1"/>
  </sheets>
  <definedNames>
    <definedName name="_xlnm.Print_Area" localSheetId="0">'cuadro 39'!$A$1:$L$42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0" i="2" l="1"/>
  <c r="B21" i="2"/>
  <c r="G21" i="2" l="1"/>
  <c r="G20" i="2"/>
  <c r="G19" i="2"/>
  <c r="G18" i="2"/>
  <c r="G16" i="2" l="1"/>
  <c r="C16" i="2"/>
  <c r="B16" i="2" s="1"/>
  <c r="G15" i="2"/>
  <c r="C15" i="2" s="1"/>
  <c r="B15" i="2" s="1"/>
  <c r="G14" i="2"/>
  <c r="C14" i="2"/>
  <c r="B14" i="2" s="1"/>
  <c r="G13" i="2"/>
  <c r="C13" i="2"/>
  <c r="B13" i="2" s="1"/>
  <c r="L12" i="2"/>
  <c r="K12" i="2"/>
  <c r="J12" i="2"/>
  <c r="I12" i="2"/>
  <c r="H12" i="2"/>
  <c r="F12" i="2"/>
  <c r="E12" i="2"/>
  <c r="D12" i="2"/>
  <c r="C11" i="2"/>
  <c r="B11" i="2" s="1"/>
  <c r="C10" i="2"/>
  <c r="B10" i="2" s="1"/>
  <c r="C9" i="2"/>
  <c r="B9" i="2" s="1"/>
  <c r="G12" i="2" l="1"/>
  <c r="C12" i="2" s="1"/>
  <c r="B12" i="2"/>
  <c r="C19" i="2" l="1"/>
  <c r="C18" i="2"/>
  <c r="B18" i="2" l="1"/>
  <c r="B19" i="2"/>
  <c r="C21" i="2"/>
  <c r="D17" i="2" l="1"/>
  <c r="K31" i="2" l="1"/>
  <c r="L17" i="2"/>
  <c r="B23" i="2" l="1"/>
  <c r="B24" i="2" l="1"/>
  <c r="D31" i="2" l="1"/>
  <c r="E31" i="2"/>
  <c r="F31" i="2"/>
  <c r="G31" i="2"/>
  <c r="H31" i="2"/>
  <c r="I31" i="2"/>
  <c r="J31" i="2"/>
  <c r="L31" i="2"/>
  <c r="D30" i="2"/>
  <c r="E30" i="2"/>
  <c r="F30" i="2"/>
  <c r="H30" i="2"/>
  <c r="I30" i="2"/>
  <c r="J30" i="2"/>
  <c r="L30" i="2"/>
  <c r="D29" i="2"/>
  <c r="E29" i="2"/>
  <c r="F29" i="2"/>
  <c r="H29" i="2"/>
  <c r="I29" i="2"/>
  <c r="J29" i="2"/>
  <c r="L29" i="2"/>
  <c r="D28" i="2"/>
  <c r="E28" i="2"/>
  <c r="F28" i="2"/>
  <c r="H28" i="2"/>
  <c r="I28" i="2"/>
  <c r="J28" i="2"/>
  <c r="L28" i="2"/>
  <c r="D24" i="2"/>
  <c r="E24" i="2"/>
  <c r="F24" i="2"/>
  <c r="G24" i="2"/>
  <c r="H24" i="2"/>
  <c r="I24" i="2"/>
  <c r="J24" i="2"/>
  <c r="L24" i="2"/>
  <c r="D23" i="2"/>
  <c r="E23" i="2"/>
  <c r="F23" i="2"/>
  <c r="G23" i="2"/>
  <c r="H23" i="2"/>
  <c r="I23" i="2"/>
  <c r="J23" i="2"/>
  <c r="L23" i="2"/>
  <c r="L25" i="2"/>
  <c r="E25" i="2"/>
  <c r="F25" i="2"/>
  <c r="G25" i="2"/>
  <c r="H25" i="2"/>
  <c r="D25" i="2"/>
  <c r="J25" i="2"/>
  <c r="I25" i="2"/>
  <c r="C31" i="2" l="1"/>
  <c r="B31" i="2"/>
  <c r="L26" i="2" l="1"/>
  <c r="J17" i="2"/>
  <c r="J26" i="2" s="1"/>
  <c r="I17" i="2"/>
  <c r="I26" i="2" s="1"/>
  <c r="H17" i="2" l="1"/>
  <c r="H26" i="2" s="1"/>
  <c r="F17" i="2"/>
  <c r="F26" i="2" s="1"/>
  <c r="E17" i="2"/>
  <c r="E26" i="2" s="1"/>
  <c r="D26" i="2"/>
  <c r="G29" i="2" l="1"/>
  <c r="G28" i="2"/>
  <c r="C24" i="2"/>
  <c r="C25" i="2"/>
  <c r="C23" i="2"/>
  <c r="K23" i="2"/>
  <c r="C20" i="2"/>
  <c r="G30" i="2"/>
  <c r="G17" i="2"/>
  <c r="K17" i="2" l="1"/>
  <c r="K26" i="2" s="1"/>
  <c r="C17" i="2"/>
  <c r="C26" i="2" s="1"/>
  <c r="G26" i="2"/>
  <c r="C30" i="2"/>
  <c r="K30" i="2"/>
  <c r="K24" i="2"/>
  <c r="K25" i="2"/>
  <c r="C28" i="2"/>
  <c r="C29" i="2"/>
  <c r="K29" i="2"/>
  <c r="B25" i="2" l="1"/>
  <c r="K28" i="2"/>
  <c r="B29" i="2"/>
  <c r="B30" i="2"/>
  <c r="B28" i="2" l="1"/>
  <c r="B17" i="2"/>
  <c r="B26" i="2" l="1"/>
</calcChain>
</file>

<file path=xl/sharedStrings.xml><?xml version="1.0" encoding="utf-8"?>
<sst xmlns="http://schemas.openxmlformats.org/spreadsheetml/2006/main" count="44" uniqueCount="36">
  <si>
    <t xml:space="preserve">Año y trimestre </t>
  </si>
  <si>
    <t>Total</t>
  </si>
  <si>
    <t>Comercial</t>
  </si>
  <si>
    <t>Industrial</t>
  </si>
  <si>
    <t>Sector público (1)</t>
  </si>
  <si>
    <t>Otros                            (2)</t>
  </si>
  <si>
    <t>Público (1)</t>
  </si>
  <si>
    <t>(P) Cifras preliminares.</t>
  </si>
  <si>
    <t xml:space="preserve"> Facturación de electricidad</t>
  </si>
  <si>
    <t>Generadores (uso de las plantas)</t>
  </si>
  <si>
    <t>Exportación</t>
  </si>
  <si>
    <t>Destino total</t>
  </si>
  <si>
    <t>Pérdidas en transmisión y distribución (4)</t>
  </si>
  <si>
    <t>Variación porcentual anual</t>
  </si>
  <si>
    <t>Destino de la  electricidad  (en miles de kilovatios-hora)</t>
  </si>
  <si>
    <t>Residencial</t>
  </si>
  <si>
    <t>Grandes clientes                 (3)</t>
  </si>
  <si>
    <t>NOTA: Debido al redondeo del computador, la suma o variación puede o no coincidir.</t>
  </si>
  <si>
    <t xml:space="preserve">   Primer trimestre</t>
  </si>
  <si>
    <t xml:space="preserve">   Segundo trimestre</t>
  </si>
  <si>
    <t xml:space="preserve">   Tercer trimestre</t>
  </si>
  <si>
    <t xml:space="preserve">   Cuarto trimestre</t>
  </si>
  <si>
    <t xml:space="preserve">             Nacional de Despacho (CND) /Sistema SMEC (Sistema de Medición Comercial) del  Mercado  Mayorista de Electricidad (MME) de Panamá.</t>
  </si>
  <si>
    <t>2016-15</t>
  </si>
  <si>
    <t>2017-16</t>
  </si>
  <si>
    <t>2018-17</t>
  </si>
  <si>
    <t>Cuadro 39.  DESTINO DE LA ELECTRICIDAD EN LA REPÚBLICA: AÑOS 2015-17 Y 2018-19, SEGÚN TRIMESTRE</t>
  </si>
  <si>
    <t>2019 (P)</t>
  </si>
  <si>
    <t>2019-18</t>
  </si>
  <si>
    <t>Variación porcentual trimestral 2019-18</t>
  </si>
  <si>
    <t>(1) Incluye el alumbrado público.</t>
  </si>
  <si>
    <t>(2) Incluye las ventas a otras empresas, el consumo de la empresa y otros.</t>
  </si>
  <si>
    <t>(3) Persona natural o jurídica con una demanda máxima superior a 100 kw por sitio, cuyas compras de electricidad se pueden realizar a precios acordados.</t>
  </si>
  <si>
    <t xml:space="preserve">(4) Corresponde a la energía registrada  en los medidores del SMEC,  perteneciente al Mercado Mayorista de Electricidad (MME), referida a la oferta nacional, menos la energía facturada  </t>
  </si>
  <si>
    <t xml:space="preserve">Fuente: Para la  facturación  las empresas de  distribución eléctrica  en la República.  El resto de la  información  proviene de la Empresa  de Transmisión Eléctrica, S.A.  (ETESA) / Centro </t>
  </si>
  <si>
    <t xml:space="preserve">      por las distribuidoras de electricidad, el consumo de grandes clientes,  el uso de las plantas y la exportación.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</si>
</sst>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1" formatCode="_-* #,##0_-;\-* #,##0_-;_-* &quot;-&quot;_-;_-@_-"/>
    <numFmt numFmtId="43" formatCode="_-* #,##0.00_-;\-* #,##0.00_-;_-* &quot;-&quot;??_-;_-@_-"/>
    <numFmt numFmtId="164" formatCode="_(* #,##0_);_(* \(#,##0\);_(* &quot;-&quot;_);_(@_)"/>
    <numFmt numFmtId="165" formatCode="_(* #,##0.00_);_(* \(#,##0.00\);_(* &quot;-&quot;??_);_(@_)"/>
    <numFmt numFmtId="166" formatCode="_(* #,##0_);_(* \(#,##0\);_(* &quot;-&quot;??_);_(@_)"/>
    <numFmt numFmtId="167" formatCode="_ * #,##0.0_ ;_ * \-#,##0.0_ ;_ * &quot;-&quot;_ ;_ @_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sz val="10"/>
      <color indexed="8"/>
      <name val="Arial"/>
      <family val="2"/>
    </font>
    <font>
      <b/>
      <sz val="10"/>
      <name val="Arial"/>
      <family val="2"/>
    </font>
    <font>
      <b/>
      <sz val="10"/>
      <name val="Courier"/>
      <family val="3"/>
    </font>
  </fonts>
  <fills count="3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0" borderId="0"/>
  </cellStyleXfs>
  <cellXfs count="47">
    <xf numFmtId="0" fontId="0" fillId="0" borderId="0" xfId="0"/>
    <xf numFmtId="0" fontId="2" fillId="0" borderId="0" xfId="0" applyFont="1" applyAlignment="1">
      <alignment horizontal="centerContinuous"/>
    </xf>
    <xf numFmtId="0" fontId="2" fillId="0" borderId="0" xfId="0" applyFont="1" applyFill="1" applyAlignment="1">
      <alignment horizontal="left"/>
    </xf>
    <xf numFmtId="166" fontId="3" fillId="0" borderId="9" xfId="2" applyNumberFormat="1" applyFont="1" applyFill="1" applyBorder="1" applyProtection="1"/>
    <xf numFmtId="0" fontId="2" fillId="0" borderId="0" xfId="0" applyFont="1" applyFill="1" applyBorder="1"/>
    <xf numFmtId="164" fontId="3" fillId="0" borderId="9" xfId="2" applyFont="1" applyFill="1" applyBorder="1" applyProtection="1"/>
    <xf numFmtId="164" fontId="3" fillId="0" borderId="0" xfId="2" applyFont="1" applyFill="1" applyBorder="1" applyProtection="1"/>
    <xf numFmtId="0" fontId="2" fillId="0" borderId="0" xfId="0" applyFont="1" applyAlignment="1" applyProtection="1">
      <alignment horizontal="left"/>
    </xf>
    <xf numFmtId="49" fontId="2" fillId="0" borderId="0" xfId="3" applyNumberFormat="1" applyFont="1" applyFill="1" applyBorder="1" applyAlignment="1">
      <alignment vertical="center"/>
    </xf>
    <xf numFmtId="166" fontId="3" fillId="0" borderId="5" xfId="2" applyNumberFormat="1" applyFont="1" applyFill="1" applyBorder="1" applyProtection="1"/>
    <xf numFmtId="164" fontId="3" fillId="0" borderId="5" xfId="2" applyFont="1" applyFill="1" applyBorder="1" applyProtection="1"/>
    <xf numFmtId="0" fontId="2" fillId="0" borderId="0" xfId="0" applyFont="1" applyFill="1"/>
    <xf numFmtId="166" fontId="4" fillId="0" borderId="9" xfId="0" applyNumberFormat="1" applyFont="1" applyBorder="1"/>
    <xf numFmtId="0" fontId="5" fillId="0" borderId="0" xfId="0" applyFont="1"/>
    <xf numFmtId="0" fontId="4" fillId="0" borderId="0" xfId="0" applyFont="1" applyFill="1" applyAlignment="1">
      <alignment horizontal="left"/>
    </xf>
    <xf numFmtId="167" fontId="2" fillId="0" borderId="5" xfId="1" applyNumberFormat="1" applyFont="1" applyBorder="1" applyAlignment="1">
      <alignment horizontal="right"/>
    </xf>
    <xf numFmtId="167" fontId="2" fillId="0" borderId="9" xfId="1" applyNumberFormat="1" applyFont="1" applyBorder="1" applyAlignment="1">
      <alignment horizontal="right"/>
    </xf>
    <xf numFmtId="0" fontId="5" fillId="0" borderId="0" xfId="0" applyFont="1" applyBorder="1"/>
    <xf numFmtId="166" fontId="6" fillId="0" borderId="9" xfId="2" applyNumberFormat="1" applyFont="1" applyFill="1" applyBorder="1" applyProtection="1"/>
    <xf numFmtId="166" fontId="7" fillId="0" borderId="5" xfId="0" applyNumberFormat="1" applyFont="1" applyFill="1" applyBorder="1" applyAlignment="1">
      <alignment horizontal="left"/>
    </xf>
    <xf numFmtId="0" fontId="5" fillId="0" borderId="10" xfId="0" applyFont="1" applyBorder="1"/>
    <xf numFmtId="166" fontId="5" fillId="0" borderId="0" xfId="0" applyNumberFormat="1" applyFont="1"/>
    <xf numFmtId="166" fontId="7" fillId="0" borderId="9" xfId="1" applyNumberFormat="1" applyFont="1" applyFill="1" applyBorder="1"/>
    <xf numFmtId="166" fontId="5" fillId="0" borderId="0" xfId="0" applyNumberFormat="1" applyFont="1" applyBorder="1"/>
    <xf numFmtId="0" fontId="4" fillId="0" borderId="0" xfId="0" applyFont="1"/>
    <xf numFmtId="0" fontId="3" fillId="0" borderId="0" xfId="0" applyFont="1" applyFill="1" applyBorder="1"/>
    <xf numFmtId="43" fontId="5" fillId="0" borderId="0" xfId="0" applyNumberFormat="1" applyFont="1"/>
    <xf numFmtId="41" fontId="5" fillId="0" borderId="0" xfId="0" applyNumberFormat="1" applyFont="1"/>
    <xf numFmtId="0" fontId="2" fillId="0" borderId="10" xfId="0" applyFont="1" applyFill="1" applyBorder="1" applyAlignment="1">
      <alignment horizontal="left"/>
    </xf>
    <xf numFmtId="167" fontId="2" fillId="0" borderId="7" xfId="1" applyNumberFormat="1" applyFont="1" applyBorder="1" applyAlignment="1">
      <alignment horizontal="right"/>
    </xf>
    <xf numFmtId="167" fontId="2" fillId="0" borderId="8" xfId="1" applyNumberFormat="1" applyFont="1" applyBorder="1" applyAlignment="1">
      <alignment horizontal="right"/>
    </xf>
    <xf numFmtId="0" fontId="7" fillId="0" borderId="3" xfId="0" applyFont="1" applyFill="1" applyBorder="1" applyAlignment="1">
      <alignment horizontal="center" vertical="center"/>
    </xf>
    <xf numFmtId="0" fontId="6" fillId="2" borderId="5" xfId="0" applyFont="1" applyFill="1" applyBorder="1" applyAlignment="1" applyProtection="1">
      <alignment horizontal="center" vertical="center"/>
    </xf>
    <xf numFmtId="0" fontId="6" fillId="2" borderId="7" xfId="0" applyFont="1" applyFill="1" applyBorder="1" applyAlignment="1" applyProtection="1">
      <alignment horizontal="center" vertical="center"/>
    </xf>
    <xf numFmtId="0" fontId="6" fillId="2" borderId="2" xfId="0" applyFont="1" applyFill="1" applyBorder="1" applyAlignment="1" applyProtection="1">
      <alignment horizontal="center" vertical="center" wrapText="1"/>
    </xf>
    <xf numFmtId="0" fontId="6" fillId="2" borderId="3" xfId="0" applyFont="1" applyFill="1" applyBorder="1" applyAlignment="1" applyProtection="1">
      <alignment horizontal="center" vertical="center" wrapText="1"/>
    </xf>
    <xf numFmtId="0" fontId="6" fillId="2" borderId="11" xfId="0" applyFont="1" applyFill="1" applyBorder="1" applyAlignment="1" applyProtection="1">
      <alignment horizontal="center" vertical="center" wrapText="1"/>
    </xf>
    <xf numFmtId="0" fontId="7" fillId="0" borderId="0" xfId="0" applyFont="1" applyAlignment="1" applyProtection="1">
      <alignment horizontal="center"/>
    </xf>
    <xf numFmtId="0" fontId="6" fillId="2" borderId="1" xfId="0" applyFont="1" applyFill="1" applyBorder="1" applyAlignment="1" applyProtection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6" fillId="2" borderId="5" xfId="0" applyFont="1" applyFill="1" applyBorder="1" applyAlignment="1" applyProtection="1">
      <alignment horizontal="center" vertical="center" wrapText="1"/>
    </xf>
    <xf numFmtId="0" fontId="6" fillId="2" borderId="7" xfId="0" applyFont="1" applyFill="1" applyBorder="1" applyAlignment="1" applyProtection="1">
      <alignment horizontal="center" vertical="center" wrapText="1"/>
    </xf>
    <xf numFmtId="0" fontId="6" fillId="2" borderId="9" xfId="0" applyFont="1" applyFill="1" applyBorder="1" applyAlignment="1" applyProtection="1">
      <alignment horizontal="center" vertical="center" wrapText="1"/>
    </xf>
    <xf numFmtId="0" fontId="6" fillId="2" borderId="8" xfId="0" applyFont="1" applyFill="1" applyBorder="1" applyAlignment="1" applyProtection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</cellXfs>
  <cellStyles count="4">
    <cellStyle name="Millares" xfId="1" builtinId="3"/>
    <cellStyle name="Millares [0]" xfId="2" builtinId="6"/>
    <cellStyle name="Normal" xfId="0" builtinId="0"/>
    <cellStyle name="Normal 2" xfId="3"/>
  </cellStyles>
  <dxfs count="0"/>
  <tableStyles count="0" defaultTableStyle="TableStyleMedium2" defaultPivotStyle="PivotStyleLight16"/>
  <colors>
    <mruColors>
      <color rgb="FFE2EF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"/>
  <sheetViews>
    <sheetView tabSelected="1" workbookViewId="0">
      <pane ySplit="8" topLeftCell="A9" activePane="bottomLeft" state="frozen"/>
      <selection pane="bottomLeft" activeCell="F13" sqref="F13"/>
    </sheetView>
  </sheetViews>
  <sheetFormatPr baseColWidth="10" defaultRowHeight="12.75" x14ac:dyDescent="0.2"/>
  <cols>
    <col min="1" max="1" width="18.85546875" style="13" customWidth="1"/>
    <col min="2" max="2" width="13.28515625" style="13" customWidth="1"/>
    <col min="3" max="3" width="11.42578125" style="13" customWidth="1"/>
    <col min="4" max="4" width="13" style="13" customWidth="1"/>
    <col min="5" max="5" width="11.28515625" style="13" customWidth="1"/>
    <col min="6" max="6" width="11.140625" style="13" customWidth="1"/>
    <col min="7" max="7" width="10.85546875" style="13" customWidth="1"/>
    <col min="8" max="8" width="10.28515625" style="13" customWidth="1"/>
    <col min="9" max="9" width="10.5703125" style="13" customWidth="1"/>
    <col min="10" max="10" width="13.140625" style="13" customWidth="1"/>
    <col min="11" max="11" width="13.5703125" style="13" customWidth="1"/>
    <col min="12" max="12" width="12.85546875" style="13" customWidth="1"/>
    <col min="13" max="13" width="11.42578125" style="17"/>
    <col min="14" max="16384" width="11.42578125" style="13"/>
  </cols>
  <sheetData>
    <row r="1" spans="1:14" ht="23.25" customHeight="1" x14ac:dyDescent="0.2">
      <c r="A1" s="37" t="s">
        <v>26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</row>
    <row r="2" spans="1:14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20"/>
      <c r="L2" s="20"/>
    </row>
    <row r="3" spans="1:14" ht="22.5" customHeight="1" x14ac:dyDescent="0.2">
      <c r="A3" s="38" t="s">
        <v>0</v>
      </c>
      <c r="B3" s="34" t="s">
        <v>14</v>
      </c>
      <c r="C3" s="35"/>
      <c r="D3" s="35"/>
      <c r="E3" s="35"/>
      <c r="F3" s="35"/>
      <c r="G3" s="35"/>
      <c r="H3" s="35"/>
      <c r="I3" s="35"/>
      <c r="J3" s="35"/>
      <c r="K3" s="35"/>
      <c r="L3" s="35"/>
    </row>
    <row r="4" spans="1:14" ht="25.5" customHeight="1" x14ac:dyDescent="0.2">
      <c r="A4" s="39"/>
      <c r="B4" s="41" t="s">
        <v>11</v>
      </c>
      <c r="C4" s="34" t="s">
        <v>8</v>
      </c>
      <c r="D4" s="35"/>
      <c r="E4" s="35"/>
      <c r="F4" s="35"/>
      <c r="G4" s="35"/>
      <c r="H4" s="36"/>
      <c r="I4" s="41" t="s">
        <v>16</v>
      </c>
      <c r="J4" s="43" t="s">
        <v>9</v>
      </c>
      <c r="K4" s="41" t="s">
        <v>12</v>
      </c>
      <c r="L4" s="43" t="s">
        <v>10</v>
      </c>
    </row>
    <row r="5" spans="1:14" ht="16.5" customHeight="1" x14ac:dyDescent="0.2">
      <c r="A5" s="39"/>
      <c r="B5" s="41"/>
      <c r="C5" s="32" t="s">
        <v>1</v>
      </c>
      <c r="D5" s="41" t="s">
        <v>15</v>
      </c>
      <c r="E5" s="41" t="s">
        <v>2</v>
      </c>
      <c r="F5" s="41" t="s">
        <v>3</v>
      </c>
      <c r="G5" s="41" t="s">
        <v>4</v>
      </c>
      <c r="H5" s="43" t="s">
        <v>5</v>
      </c>
      <c r="I5" s="41"/>
      <c r="J5" s="43"/>
      <c r="K5" s="41"/>
      <c r="L5" s="43"/>
    </row>
    <row r="6" spans="1:14" ht="18" customHeight="1" x14ac:dyDescent="0.2">
      <c r="A6" s="39"/>
      <c r="B6" s="41"/>
      <c r="C6" s="32"/>
      <c r="D6" s="41"/>
      <c r="E6" s="41"/>
      <c r="F6" s="41"/>
      <c r="G6" s="41"/>
      <c r="H6" s="43"/>
      <c r="I6" s="41"/>
      <c r="J6" s="43"/>
      <c r="K6" s="41"/>
      <c r="L6" s="43"/>
    </row>
    <row r="7" spans="1:14" ht="15.75" customHeight="1" x14ac:dyDescent="0.2">
      <c r="A7" s="39"/>
      <c r="B7" s="41"/>
      <c r="C7" s="32"/>
      <c r="D7" s="41"/>
      <c r="E7" s="41"/>
      <c r="F7" s="41"/>
      <c r="G7" s="41"/>
      <c r="H7" s="43"/>
      <c r="I7" s="41"/>
      <c r="J7" s="43"/>
      <c r="K7" s="41"/>
      <c r="L7" s="43"/>
    </row>
    <row r="8" spans="1:14" ht="15.75" customHeight="1" x14ac:dyDescent="0.2">
      <c r="A8" s="40"/>
      <c r="B8" s="42"/>
      <c r="C8" s="33"/>
      <c r="D8" s="45"/>
      <c r="E8" s="45"/>
      <c r="F8" s="45"/>
      <c r="G8" s="45" t="s">
        <v>6</v>
      </c>
      <c r="H8" s="46">
        <v>-2</v>
      </c>
      <c r="I8" s="42"/>
      <c r="J8" s="44"/>
      <c r="K8" s="42"/>
      <c r="L8" s="44"/>
    </row>
    <row r="9" spans="1:14" ht="27" customHeight="1" x14ac:dyDescent="0.2">
      <c r="A9" s="14">
        <v>2015</v>
      </c>
      <c r="B9" s="19">
        <f>C9+I9+J9+K9+L9</f>
        <v>9849980</v>
      </c>
      <c r="C9" s="18">
        <f t="shared" ref="C9:C10" si="0">SUM(D9:H9)</f>
        <v>8024469</v>
      </c>
      <c r="D9" s="3">
        <v>2653019</v>
      </c>
      <c r="E9" s="3">
        <v>3912929</v>
      </c>
      <c r="F9" s="3">
        <v>292779</v>
      </c>
      <c r="G9" s="3">
        <v>1134994</v>
      </c>
      <c r="H9" s="3">
        <v>30748</v>
      </c>
      <c r="I9" s="9">
        <v>351225</v>
      </c>
      <c r="J9" s="3">
        <v>20574</v>
      </c>
      <c r="K9" s="12">
        <v>1314582</v>
      </c>
      <c r="L9" s="3">
        <v>139130</v>
      </c>
      <c r="N9" s="21"/>
    </row>
    <row r="10" spans="1:14" ht="27" customHeight="1" x14ac:dyDescent="0.2">
      <c r="A10" s="14">
        <v>2016</v>
      </c>
      <c r="B10" s="19">
        <f>C10+I10+J10+K10+L10</f>
        <v>10392261</v>
      </c>
      <c r="C10" s="18">
        <f t="shared" si="0"/>
        <v>8297765</v>
      </c>
      <c r="D10" s="3">
        <v>2786770</v>
      </c>
      <c r="E10" s="3">
        <v>4000714</v>
      </c>
      <c r="F10" s="3">
        <v>283008</v>
      </c>
      <c r="G10" s="3">
        <v>1191987</v>
      </c>
      <c r="H10" s="3">
        <v>35286</v>
      </c>
      <c r="I10" s="9">
        <v>270303</v>
      </c>
      <c r="J10" s="3">
        <v>29419</v>
      </c>
      <c r="K10" s="12">
        <v>1397228</v>
      </c>
      <c r="L10" s="3">
        <v>397546</v>
      </c>
      <c r="N10" s="21"/>
    </row>
    <row r="11" spans="1:14" ht="27" customHeight="1" x14ac:dyDescent="0.2">
      <c r="A11" s="14">
        <v>2017</v>
      </c>
      <c r="B11" s="19">
        <f>C11+I11+J11+K11+L11</f>
        <v>10597329.880170001</v>
      </c>
      <c r="C11" s="18">
        <f t="shared" ref="C11:C16" si="1">SUM(D11:H11)</f>
        <v>8474153.9550000001</v>
      </c>
      <c r="D11" s="3">
        <v>2876681</v>
      </c>
      <c r="E11" s="3">
        <v>4062499</v>
      </c>
      <c r="F11" s="3">
        <v>272812</v>
      </c>
      <c r="G11" s="3">
        <v>1221740.9550000001</v>
      </c>
      <c r="H11" s="3">
        <v>40421</v>
      </c>
      <c r="I11" s="9">
        <v>422358.20516999997</v>
      </c>
      <c r="J11" s="3">
        <v>40446.9</v>
      </c>
      <c r="K11" s="12">
        <v>1342746</v>
      </c>
      <c r="L11" s="3">
        <v>317624.82</v>
      </c>
      <c r="N11" s="21"/>
    </row>
    <row r="12" spans="1:14" ht="27" customHeight="1" x14ac:dyDescent="0.2">
      <c r="A12" s="2">
        <v>2018</v>
      </c>
      <c r="B12" s="22">
        <f>SUM(B13:B16)</f>
        <v>10783140</v>
      </c>
      <c r="C12" s="18">
        <f t="shared" si="1"/>
        <v>8426587</v>
      </c>
      <c r="D12" s="22">
        <f>SUM(D13:D16)</f>
        <v>2904997</v>
      </c>
      <c r="E12" s="22">
        <f t="shared" ref="E12:J12" si="2">SUM(E13:E16)</f>
        <v>4027569</v>
      </c>
      <c r="F12" s="22">
        <f t="shared" si="2"/>
        <v>206800</v>
      </c>
      <c r="G12" s="22">
        <f t="shared" si="2"/>
        <v>1248456</v>
      </c>
      <c r="H12" s="22">
        <f t="shared" si="2"/>
        <v>38765</v>
      </c>
      <c r="I12" s="22">
        <f t="shared" si="2"/>
        <v>671299</v>
      </c>
      <c r="J12" s="22">
        <f t="shared" si="2"/>
        <v>104522</v>
      </c>
      <c r="K12" s="22">
        <f>SUM(K13:K16)</f>
        <v>1254944</v>
      </c>
      <c r="L12" s="22">
        <f>SUM(L13:L16)</f>
        <v>325788</v>
      </c>
    </row>
    <row r="13" spans="1:14" ht="24.95" customHeight="1" x14ac:dyDescent="0.2">
      <c r="A13" s="2" t="s">
        <v>18</v>
      </c>
      <c r="B13" s="19">
        <f>+C13+I13+J13+K13+L13</f>
        <v>2618175</v>
      </c>
      <c r="C13" s="18">
        <f t="shared" si="1"/>
        <v>2054308</v>
      </c>
      <c r="D13" s="3">
        <v>712807</v>
      </c>
      <c r="E13" s="3">
        <v>983888</v>
      </c>
      <c r="F13" s="3">
        <v>60848</v>
      </c>
      <c r="G13" s="3">
        <f>237241+50414</f>
        <v>287655</v>
      </c>
      <c r="H13" s="5">
        <v>9110</v>
      </c>
      <c r="I13" s="10">
        <v>131590</v>
      </c>
      <c r="J13" s="5">
        <v>16455</v>
      </c>
      <c r="K13" s="5">
        <v>333967</v>
      </c>
      <c r="L13" s="3">
        <v>81855</v>
      </c>
      <c r="N13" s="26"/>
    </row>
    <row r="14" spans="1:14" ht="24.95" customHeight="1" x14ac:dyDescent="0.2">
      <c r="A14" s="2" t="s">
        <v>19</v>
      </c>
      <c r="B14" s="19">
        <f t="shared" ref="B14" si="3">+C14+I14+J14+K14+L14</f>
        <v>2748144</v>
      </c>
      <c r="C14" s="18">
        <f t="shared" si="1"/>
        <v>2157422</v>
      </c>
      <c r="D14" s="3">
        <v>746807</v>
      </c>
      <c r="E14" s="3">
        <v>1027302</v>
      </c>
      <c r="F14" s="3">
        <v>56203</v>
      </c>
      <c r="G14" s="3">
        <f>262918+54163</f>
        <v>317081</v>
      </c>
      <c r="H14" s="5">
        <v>10029</v>
      </c>
      <c r="I14" s="10">
        <v>139891</v>
      </c>
      <c r="J14" s="5">
        <v>26890</v>
      </c>
      <c r="K14" s="5">
        <v>312269</v>
      </c>
      <c r="L14" s="3">
        <v>111672</v>
      </c>
      <c r="N14" s="26"/>
    </row>
    <row r="15" spans="1:14" ht="24.95" customHeight="1" x14ac:dyDescent="0.2">
      <c r="A15" s="2" t="s">
        <v>20</v>
      </c>
      <c r="B15" s="19">
        <f>+C15+I15+J15+K15+L15</f>
        <v>2707074</v>
      </c>
      <c r="C15" s="18">
        <f t="shared" si="1"/>
        <v>2122435</v>
      </c>
      <c r="D15" s="3">
        <v>731808</v>
      </c>
      <c r="E15" s="3">
        <v>1010982</v>
      </c>
      <c r="F15" s="3">
        <v>46492</v>
      </c>
      <c r="G15" s="3">
        <f>267811+55293</f>
        <v>323104</v>
      </c>
      <c r="H15" s="5">
        <v>10049</v>
      </c>
      <c r="I15" s="10">
        <v>182434</v>
      </c>
      <c r="J15" s="5">
        <v>27131</v>
      </c>
      <c r="K15" s="5">
        <v>307176</v>
      </c>
      <c r="L15" s="3">
        <v>67898</v>
      </c>
      <c r="N15" s="26"/>
    </row>
    <row r="16" spans="1:14" ht="24.95" customHeight="1" x14ac:dyDescent="0.2">
      <c r="A16" s="2" t="s">
        <v>21</v>
      </c>
      <c r="B16" s="19">
        <f>+C16+I16+J16+K16+L16</f>
        <v>2709747</v>
      </c>
      <c r="C16" s="18">
        <f t="shared" si="1"/>
        <v>2092422</v>
      </c>
      <c r="D16" s="3">
        <v>713575</v>
      </c>
      <c r="E16" s="3">
        <v>1005397</v>
      </c>
      <c r="F16" s="3">
        <v>43257</v>
      </c>
      <c r="G16" s="3">
        <f>262799+57817</f>
        <v>320616</v>
      </c>
      <c r="H16" s="3">
        <v>9577</v>
      </c>
      <c r="I16" s="3">
        <v>217384</v>
      </c>
      <c r="J16" s="3">
        <v>34046</v>
      </c>
      <c r="K16" s="5">
        <v>301532</v>
      </c>
      <c r="L16" s="3">
        <v>64363</v>
      </c>
      <c r="N16" s="26"/>
    </row>
    <row r="17" spans="1:15" ht="24.95" customHeight="1" x14ac:dyDescent="0.2">
      <c r="A17" s="2" t="s">
        <v>27</v>
      </c>
      <c r="B17" s="22">
        <f>SUM(B18:B21)</f>
        <v>11135751</v>
      </c>
      <c r="C17" s="18">
        <f t="shared" ref="C17:C21" si="4">SUM(D17:H17)</f>
        <v>8481122</v>
      </c>
      <c r="D17" s="22">
        <f>SUM(D18:D21)</f>
        <v>3054925</v>
      </c>
      <c r="E17" s="22">
        <f t="shared" ref="E17:J17" si="5">SUM(E18:E21)</f>
        <v>3875277</v>
      </c>
      <c r="F17" s="22">
        <f t="shared" si="5"/>
        <v>159803</v>
      </c>
      <c r="G17" s="22">
        <f t="shared" si="5"/>
        <v>1350829</v>
      </c>
      <c r="H17" s="22">
        <f t="shared" si="5"/>
        <v>40288</v>
      </c>
      <c r="I17" s="22">
        <f t="shared" si="5"/>
        <v>1141567</v>
      </c>
      <c r="J17" s="22">
        <f t="shared" si="5"/>
        <v>137857</v>
      </c>
      <c r="K17" s="22">
        <f>SUM(K18:K21)</f>
        <v>959322</v>
      </c>
      <c r="L17" s="22">
        <f>SUM(L18:L21)</f>
        <v>415883</v>
      </c>
      <c r="O17" s="27"/>
    </row>
    <row r="18" spans="1:15" ht="24.95" customHeight="1" x14ac:dyDescent="0.2">
      <c r="A18" s="2" t="s">
        <v>18</v>
      </c>
      <c r="B18" s="19">
        <f>+C18+I18+J18+K18+L18</f>
        <v>2719442</v>
      </c>
      <c r="C18" s="18">
        <f t="shared" si="4"/>
        <v>2072568</v>
      </c>
      <c r="D18" s="3">
        <v>746060</v>
      </c>
      <c r="E18" s="3">
        <v>964173</v>
      </c>
      <c r="F18" s="3">
        <v>42506</v>
      </c>
      <c r="G18" s="3">
        <f>256508+53859</f>
        <v>310367</v>
      </c>
      <c r="H18" s="5">
        <v>9462</v>
      </c>
      <c r="I18" s="10">
        <v>231707</v>
      </c>
      <c r="J18" s="5">
        <v>12091</v>
      </c>
      <c r="K18" s="5">
        <v>269074</v>
      </c>
      <c r="L18" s="3">
        <v>134002</v>
      </c>
      <c r="M18" s="23"/>
      <c r="N18" s="21"/>
    </row>
    <row r="19" spans="1:15" ht="24.95" customHeight="1" x14ac:dyDescent="0.2">
      <c r="A19" s="2" t="s">
        <v>19</v>
      </c>
      <c r="B19" s="19">
        <f t="shared" ref="B19" si="6">+C19+I19+J19+K19+L19</f>
        <v>2846596</v>
      </c>
      <c r="C19" s="18">
        <f t="shared" si="4"/>
        <v>2178786</v>
      </c>
      <c r="D19" s="3">
        <v>794326</v>
      </c>
      <c r="E19" s="3">
        <v>986829</v>
      </c>
      <c r="F19" s="3">
        <v>41175</v>
      </c>
      <c r="G19" s="3">
        <f>290000+56251</f>
        <v>346251</v>
      </c>
      <c r="H19" s="5">
        <v>10205</v>
      </c>
      <c r="I19" s="10">
        <v>264269</v>
      </c>
      <c r="J19" s="5">
        <v>17714</v>
      </c>
      <c r="K19" s="5">
        <v>284009</v>
      </c>
      <c r="L19" s="3">
        <v>101818</v>
      </c>
    </row>
    <row r="20" spans="1:15" ht="24.95" customHeight="1" x14ac:dyDescent="0.2">
      <c r="A20" s="2" t="s">
        <v>20</v>
      </c>
      <c r="B20" s="19">
        <f>+C20+I20+J20+K20+L20</f>
        <v>2762511</v>
      </c>
      <c r="C20" s="18">
        <f t="shared" si="4"/>
        <v>2174925</v>
      </c>
      <c r="D20" s="3">
        <v>777920</v>
      </c>
      <c r="E20" s="3">
        <v>994261</v>
      </c>
      <c r="F20" s="3">
        <v>39986</v>
      </c>
      <c r="G20" s="3">
        <f>295760+56710</f>
        <v>352470</v>
      </c>
      <c r="H20" s="5">
        <v>10288</v>
      </c>
      <c r="I20" s="10">
        <v>310255</v>
      </c>
      <c r="J20" s="5">
        <v>21050</v>
      </c>
      <c r="K20" s="5">
        <v>176525</v>
      </c>
      <c r="L20" s="3">
        <v>79756</v>
      </c>
    </row>
    <row r="21" spans="1:15" ht="24.95" customHeight="1" x14ac:dyDescent="0.2">
      <c r="A21" s="2" t="s">
        <v>21</v>
      </c>
      <c r="B21" s="19">
        <f>+C21+I21+J21+K21+L21</f>
        <v>2807202</v>
      </c>
      <c r="C21" s="18">
        <f t="shared" si="4"/>
        <v>2054843</v>
      </c>
      <c r="D21" s="3">
        <v>736619</v>
      </c>
      <c r="E21" s="3">
        <v>930014</v>
      </c>
      <c r="F21" s="3">
        <v>36136</v>
      </c>
      <c r="G21" s="3">
        <f>283700+58041</f>
        <v>341741</v>
      </c>
      <c r="H21" s="3">
        <v>10333</v>
      </c>
      <c r="I21" s="3">
        <v>335336</v>
      </c>
      <c r="J21" s="3">
        <v>87002</v>
      </c>
      <c r="K21" s="5">
        <v>229714</v>
      </c>
      <c r="L21" s="3">
        <v>100307</v>
      </c>
    </row>
    <row r="22" spans="1:15" ht="24.95" customHeight="1" x14ac:dyDescent="0.2">
      <c r="A22" s="31" t="s">
        <v>13</v>
      </c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</row>
    <row r="23" spans="1:15" ht="24.95" customHeight="1" x14ac:dyDescent="0.2">
      <c r="A23" s="14" t="s">
        <v>23</v>
      </c>
      <c r="B23" s="15">
        <f>((B10/B9)-1)*100</f>
        <v>5.5054020414254667</v>
      </c>
      <c r="C23" s="15">
        <f t="shared" ref="C23:L24" si="7">((C10/C9)-1)*100</f>
        <v>3.4057829870113521</v>
      </c>
      <c r="D23" s="15">
        <f t="shared" si="7"/>
        <v>5.0414640829937518</v>
      </c>
      <c r="E23" s="15">
        <f t="shared" si="7"/>
        <v>2.2434600781154002</v>
      </c>
      <c r="F23" s="15">
        <f t="shared" si="7"/>
        <v>-3.3373295215845422</v>
      </c>
      <c r="G23" s="15">
        <f t="shared" si="7"/>
        <v>5.0214362366673315</v>
      </c>
      <c r="H23" s="15">
        <f t="shared" si="7"/>
        <v>14.758683491609204</v>
      </c>
      <c r="I23" s="15">
        <f t="shared" si="7"/>
        <v>-23.039931667734358</v>
      </c>
      <c r="J23" s="15">
        <f t="shared" si="7"/>
        <v>42.991153883542331</v>
      </c>
      <c r="K23" s="15">
        <f t="shared" si="7"/>
        <v>6.2868653305765632</v>
      </c>
      <c r="L23" s="16">
        <f t="shared" si="7"/>
        <v>185.73708042837634</v>
      </c>
    </row>
    <row r="24" spans="1:15" ht="24.95" customHeight="1" x14ac:dyDescent="0.2">
      <c r="A24" s="14" t="s">
        <v>24</v>
      </c>
      <c r="B24" s="15">
        <f>((B11/B10)-1)*100</f>
        <v>1.9732845448165781</v>
      </c>
      <c r="C24" s="15">
        <f t="shared" si="7"/>
        <v>2.125740545797572</v>
      </c>
      <c r="D24" s="15">
        <f t="shared" si="7"/>
        <v>3.2263516544243087</v>
      </c>
      <c r="E24" s="15">
        <f t="shared" si="7"/>
        <v>1.5443493336439351</v>
      </c>
      <c r="F24" s="15">
        <f t="shared" si="7"/>
        <v>-3.6027250113071063</v>
      </c>
      <c r="G24" s="15">
        <f t="shared" si="7"/>
        <v>2.4961643876988626</v>
      </c>
      <c r="H24" s="15">
        <f t="shared" si="7"/>
        <v>14.552513744827976</v>
      </c>
      <c r="I24" s="15">
        <f t="shared" si="7"/>
        <v>56.253613600292994</v>
      </c>
      <c r="J24" s="15">
        <f t="shared" si="7"/>
        <v>37.485638532920909</v>
      </c>
      <c r="K24" s="15">
        <f t="shared" si="7"/>
        <v>-3.8992920267844622</v>
      </c>
      <c r="L24" s="16">
        <f t="shared" si="7"/>
        <v>-20.103630774803417</v>
      </c>
    </row>
    <row r="25" spans="1:15" ht="24.95" customHeight="1" x14ac:dyDescent="0.2">
      <c r="A25" s="14" t="s">
        <v>25</v>
      </c>
      <c r="B25" s="15">
        <f>((B12/B11)-1)*100</f>
        <v>1.7533673286673102</v>
      </c>
      <c r="C25" s="15">
        <f t="shared" ref="C25:L25" si="8">((C12/C11)-1)*100</f>
        <v>-0.56131804133596752</v>
      </c>
      <c r="D25" s="15">
        <f t="shared" si="8"/>
        <v>0.98432881504761927</v>
      </c>
      <c r="E25" s="15">
        <f t="shared" si="8"/>
        <v>-0.85981559626230331</v>
      </c>
      <c r="F25" s="15">
        <f t="shared" si="8"/>
        <v>-24.196882835065903</v>
      </c>
      <c r="G25" s="15">
        <f t="shared" si="8"/>
        <v>2.186637428390048</v>
      </c>
      <c r="H25" s="15">
        <f t="shared" si="8"/>
        <v>-4.0968803344796019</v>
      </c>
      <c r="I25" s="15">
        <f>((I12/I11)-1)*100</f>
        <v>58.940679210861056</v>
      </c>
      <c r="J25" s="15">
        <f t="shared" si="8"/>
        <v>158.41782682974466</v>
      </c>
      <c r="K25" s="15">
        <f t="shared" si="8"/>
        <v>-6.5389880141143557</v>
      </c>
      <c r="L25" s="16">
        <f t="shared" si="8"/>
        <v>2.5700699334516797</v>
      </c>
    </row>
    <row r="26" spans="1:15" ht="24.95" customHeight="1" x14ac:dyDescent="0.2">
      <c r="A26" s="14" t="s">
        <v>28</v>
      </c>
      <c r="B26" s="15">
        <f t="shared" ref="B26:L26" si="9">((B17/B12)-1)*100</f>
        <v>3.270021533616374</v>
      </c>
      <c r="C26" s="15">
        <f t="shared" si="9"/>
        <v>0.64717779570779843</v>
      </c>
      <c r="D26" s="15">
        <f t="shared" si="9"/>
        <v>5.1610380320530558</v>
      </c>
      <c r="E26" s="15">
        <f t="shared" si="9"/>
        <v>-3.7812387571758532</v>
      </c>
      <c r="F26" s="15">
        <f t="shared" si="9"/>
        <v>-22.725822050290134</v>
      </c>
      <c r="G26" s="15">
        <f t="shared" si="9"/>
        <v>8.199968601216213</v>
      </c>
      <c r="H26" s="15">
        <f t="shared" si="9"/>
        <v>3.9288017541596831</v>
      </c>
      <c r="I26" s="15">
        <f>((I17/I12)-1)*100</f>
        <v>70.053433715825577</v>
      </c>
      <c r="J26" s="15">
        <f t="shared" si="9"/>
        <v>31.892807255888723</v>
      </c>
      <c r="K26" s="15">
        <f t="shared" si="9"/>
        <v>-23.5565889792692</v>
      </c>
      <c r="L26" s="16">
        <f t="shared" si="9"/>
        <v>27.65448696698467</v>
      </c>
    </row>
    <row r="27" spans="1:15" ht="24.95" customHeight="1" x14ac:dyDescent="0.2">
      <c r="A27" s="31" t="s">
        <v>29</v>
      </c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</row>
    <row r="28" spans="1:15" ht="24.95" customHeight="1" x14ac:dyDescent="0.2">
      <c r="A28" s="2" t="s">
        <v>18</v>
      </c>
      <c r="B28" s="15">
        <f t="shared" ref="B28:L28" si="10">((B18/B13)-1)*100</f>
        <v>3.8678468780734665</v>
      </c>
      <c r="C28" s="15">
        <f t="shared" si="10"/>
        <v>0.8888637925763776</v>
      </c>
      <c r="D28" s="15">
        <f t="shared" si="10"/>
        <v>4.6650776437380692</v>
      </c>
      <c r="E28" s="15">
        <f t="shared" si="10"/>
        <v>-2.0037849836566757</v>
      </c>
      <c r="F28" s="15">
        <f t="shared" si="10"/>
        <v>-30.143965290560082</v>
      </c>
      <c r="G28" s="15">
        <f t="shared" si="10"/>
        <v>7.895569345222575</v>
      </c>
      <c r="H28" s="15">
        <f t="shared" si="10"/>
        <v>3.8638858397365583</v>
      </c>
      <c r="I28" s="15">
        <f t="shared" si="10"/>
        <v>76.082529067558326</v>
      </c>
      <c r="J28" s="15">
        <f t="shared" si="10"/>
        <v>-26.52081434214525</v>
      </c>
      <c r="K28" s="15">
        <f t="shared" si="10"/>
        <v>-19.430961741728968</v>
      </c>
      <c r="L28" s="16">
        <f t="shared" si="10"/>
        <v>63.706554272799451</v>
      </c>
    </row>
    <row r="29" spans="1:15" ht="24.95" customHeight="1" x14ac:dyDescent="0.2">
      <c r="A29" s="2" t="s">
        <v>19</v>
      </c>
      <c r="B29" s="15">
        <f t="shared" ref="B29:L29" si="11">((B19/B14)-1)*100</f>
        <v>3.5824905827351206</v>
      </c>
      <c r="C29" s="15">
        <f t="shared" si="11"/>
        <v>0.9902559629038743</v>
      </c>
      <c r="D29" s="15">
        <f t="shared" si="11"/>
        <v>6.3629558908794293</v>
      </c>
      <c r="E29" s="15">
        <f t="shared" si="11"/>
        <v>-3.9397372924417584</v>
      </c>
      <c r="F29" s="15">
        <f t="shared" si="11"/>
        <v>-26.738786185790797</v>
      </c>
      <c r="G29" s="15">
        <f t="shared" si="11"/>
        <v>9.1995420728457447</v>
      </c>
      <c r="H29" s="15">
        <f t="shared" si="11"/>
        <v>1.7549107587994772</v>
      </c>
      <c r="I29" s="15">
        <f t="shared" si="11"/>
        <v>88.910651864666065</v>
      </c>
      <c r="J29" s="15">
        <f t="shared" si="11"/>
        <v>-34.124209743399035</v>
      </c>
      <c r="K29" s="15">
        <f t="shared" si="11"/>
        <v>-9.049889678450306</v>
      </c>
      <c r="L29" s="16">
        <f t="shared" si="11"/>
        <v>-8.8240561644816964</v>
      </c>
    </row>
    <row r="30" spans="1:15" ht="24.95" customHeight="1" x14ac:dyDescent="0.2">
      <c r="A30" s="2" t="s">
        <v>20</v>
      </c>
      <c r="B30" s="15">
        <f t="shared" ref="B30:L30" si="12">((B20/B15)-1)*100</f>
        <v>2.0478568373084816</v>
      </c>
      <c r="C30" s="15">
        <f t="shared" si="12"/>
        <v>2.4731028276484324</v>
      </c>
      <c r="D30" s="15">
        <f t="shared" si="12"/>
        <v>6.3011063011062962</v>
      </c>
      <c r="E30" s="15">
        <f t="shared" si="12"/>
        <v>-1.6539364696898651</v>
      </c>
      <c r="F30" s="15">
        <f t="shared" si="12"/>
        <v>-13.993805385872838</v>
      </c>
      <c r="G30" s="15">
        <f t="shared" si="12"/>
        <v>9.0887144696444544</v>
      </c>
      <c r="H30" s="15">
        <f t="shared" si="12"/>
        <v>2.3783461040899567</v>
      </c>
      <c r="I30" s="15">
        <f t="shared" si="12"/>
        <v>70.064242410954108</v>
      </c>
      <c r="J30" s="15">
        <f t="shared" si="12"/>
        <v>-22.41347536028897</v>
      </c>
      <c r="K30" s="15">
        <f t="shared" si="12"/>
        <v>-42.532945282183498</v>
      </c>
      <c r="L30" s="16">
        <f t="shared" si="12"/>
        <v>17.464431942030689</v>
      </c>
    </row>
    <row r="31" spans="1:15" ht="24.95" customHeight="1" x14ac:dyDescent="0.2">
      <c r="A31" s="28" t="s">
        <v>21</v>
      </c>
      <c r="B31" s="29">
        <f t="shared" ref="B31:L31" si="13">((B21/B16)-1)*100</f>
        <v>3.5964612194422596</v>
      </c>
      <c r="C31" s="29">
        <f t="shared" si="13"/>
        <v>-1.7959570297005123</v>
      </c>
      <c r="D31" s="29">
        <f t="shared" si="13"/>
        <v>3.2293732263602326</v>
      </c>
      <c r="E31" s="29">
        <f t="shared" si="13"/>
        <v>-7.4978341888826012</v>
      </c>
      <c r="F31" s="29">
        <f t="shared" si="13"/>
        <v>-16.462075502230856</v>
      </c>
      <c r="G31" s="29">
        <f t="shared" si="13"/>
        <v>6.5888789081019139</v>
      </c>
      <c r="H31" s="29">
        <f t="shared" si="13"/>
        <v>7.8939124986947995</v>
      </c>
      <c r="I31" s="29">
        <f t="shared" si="13"/>
        <v>54.259743127369077</v>
      </c>
      <c r="J31" s="29">
        <f t="shared" si="13"/>
        <v>155.54250132174116</v>
      </c>
      <c r="K31" s="29">
        <f>((K21/K16)-1)*100</f>
        <v>-23.817704256927954</v>
      </c>
      <c r="L31" s="30">
        <f t="shared" si="13"/>
        <v>55.845749887357641</v>
      </c>
    </row>
    <row r="32" spans="1:15" ht="23.25" customHeight="1" x14ac:dyDescent="0.2">
      <c r="A32" s="25" t="s">
        <v>17</v>
      </c>
      <c r="B32" s="7"/>
      <c r="C32" s="6"/>
      <c r="D32" s="6"/>
      <c r="E32" s="6"/>
      <c r="F32" s="6"/>
      <c r="G32" s="6"/>
      <c r="H32" s="6"/>
      <c r="I32" s="6"/>
      <c r="J32" s="6"/>
    </row>
    <row r="33" spans="1:10" ht="15.95" customHeight="1" x14ac:dyDescent="0.2">
      <c r="A33" s="7" t="s">
        <v>30</v>
      </c>
      <c r="B33" s="7"/>
      <c r="C33" s="6"/>
      <c r="D33" s="6"/>
      <c r="E33" s="6"/>
      <c r="F33" s="6"/>
      <c r="G33" s="6"/>
      <c r="H33" s="6"/>
      <c r="I33" s="6"/>
      <c r="J33" s="6"/>
    </row>
    <row r="34" spans="1:10" ht="15.95" customHeight="1" x14ac:dyDescent="0.2">
      <c r="A34" s="7" t="s">
        <v>31</v>
      </c>
      <c r="B34" s="7"/>
      <c r="C34" s="6"/>
      <c r="D34" s="6"/>
      <c r="E34" s="6"/>
      <c r="F34" s="6"/>
      <c r="G34" s="6"/>
      <c r="H34" s="6"/>
      <c r="I34" s="6"/>
      <c r="J34" s="6"/>
    </row>
    <row r="35" spans="1:10" ht="15.95" customHeight="1" x14ac:dyDescent="0.2">
      <c r="A35" s="7" t="s">
        <v>32</v>
      </c>
      <c r="B35" s="7"/>
      <c r="C35" s="6"/>
      <c r="D35" s="6"/>
      <c r="E35" s="6"/>
      <c r="F35" s="6"/>
      <c r="G35" s="6"/>
      <c r="H35" s="6"/>
      <c r="I35" s="6"/>
      <c r="J35" s="6"/>
    </row>
    <row r="36" spans="1:10" ht="15.95" customHeight="1" x14ac:dyDescent="0.2">
      <c r="A36" s="7" t="s">
        <v>33</v>
      </c>
      <c r="B36" s="7"/>
      <c r="C36" s="6"/>
      <c r="D36" s="6"/>
      <c r="E36" s="6"/>
      <c r="F36" s="6"/>
      <c r="G36" s="6"/>
      <c r="H36" s="6"/>
      <c r="I36" s="6"/>
      <c r="J36" s="6"/>
    </row>
    <row r="37" spans="1:10" ht="15.95" customHeight="1" x14ac:dyDescent="0.2">
      <c r="A37" s="7" t="s">
        <v>35</v>
      </c>
      <c r="B37" s="8"/>
      <c r="C37" s="6"/>
      <c r="D37" s="6"/>
      <c r="E37" s="6"/>
      <c r="F37" s="6"/>
      <c r="G37" s="6"/>
      <c r="H37" s="6"/>
      <c r="I37" s="6"/>
      <c r="J37" s="6"/>
    </row>
    <row r="38" spans="1:10" ht="15.95" customHeight="1" x14ac:dyDescent="0.2">
      <c r="A38" s="8" t="s">
        <v>7</v>
      </c>
      <c r="B38" s="11"/>
      <c r="C38" s="4"/>
      <c r="D38" s="4"/>
      <c r="E38" s="4"/>
      <c r="F38" s="4"/>
      <c r="G38" s="4"/>
      <c r="H38" s="4"/>
      <c r="I38" s="24"/>
      <c r="J38" s="6"/>
    </row>
    <row r="39" spans="1:10" ht="15.95" customHeight="1" x14ac:dyDescent="0.2">
      <c r="A39" s="11" t="s">
        <v>34</v>
      </c>
      <c r="B39" s="11"/>
      <c r="C39" s="4"/>
      <c r="D39" s="4"/>
      <c r="E39" s="4"/>
      <c r="F39" s="4"/>
      <c r="G39" s="4"/>
      <c r="H39" s="4"/>
      <c r="I39" s="24"/>
      <c r="J39" s="6"/>
    </row>
    <row r="40" spans="1:10" ht="15.95" customHeight="1" x14ac:dyDescent="0.2">
      <c r="A40" s="11" t="s">
        <v>22</v>
      </c>
    </row>
  </sheetData>
  <mergeCells count="17">
    <mergeCell ref="H5:H8"/>
    <mergeCell ref="A22:L22"/>
    <mergeCell ref="A27:L27"/>
    <mergeCell ref="C5:C8"/>
    <mergeCell ref="C4:H4"/>
    <mergeCell ref="A1:L1"/>
    <mergeCell ref="A3:A8"/>
    <mergeCell ref="I4:I8"/>
    <mergeCell ref="J4:J8"/>
    <mergeCell ref="D5:D8"/>
    <mergeCell ref="B3:L3"/>
    <mergeCell ref="L4:L8"/>
    <mergeCell ref="K4:K8"/>
    <mergeCell ref="B4:B8"/>
    <mergeCell ref="E5:E8"/>
    <mergeCell ref="F5:F8"/>
    <mergeCell ref="G5:G8"/>
  </mergeCells>
  <pageMargins left="0.74803149606299213" right="0.70866141732283472" top="0.98425196850393704" bottom="0.98425196850393704" header="0" footer="0"/>
  <pageSetup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39</vt:lpstr>
      <vt:lpstr>'cuadro 39'!Área_de_impresión</vt:lpstr>
    </vt:vector>
  </TitlesOfParts>
  <Company>CGR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Berta Muñoz</dc:creator>
  <cp:lastModifiedBy>KEYRA CASTILLO</cp:lastModifiedBy>
  <cp:lastPrinted>2020-09-16T21:21:38Z</cp:lastPrinted>
  <dcterms:created xsi:type="dcterms:W3CDTF">2017-06-12T13:12:12Z</dcterms:created>
  <dcterms:modified xsi:type="dcterms:W3CDTF">2020-09-16T21:21:40Z</dcterms:modified>
</cp:coreProperties>
</file>